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<sst xmlns="http://schemas.openxmlformats.org/spreadsheetml/2006/main" count="1529" uniqueCount="244">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</sst>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239</v>
      </c>
      <c r="O3" s="325" t="s">
        <v>241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236</v>
      </c>
      <c r="F4" s="328" t="s">
        <v>33</v>
      </c>
      <c r="G4" s="330" t="s">
        <v>237</v>
      </c>
      <c r="H4" s="323" t="s">
        <v>238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243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240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911196.0499999999</v>
      </c>
      <c r="G8" s="151">
        <f>F8-E8</f>
        <v>-35435.55000000005</v>
      </c>
      <c r="H8" s="152">
        <f>F8/E8*100</f>
        <v>96.25666943719182</v>
      </c>
      <c r="I8" s="153">
        <f aca="true" t="shared" si="0" ref="I8:I15">F8-D8</f>
        <v>-387255.05000000016</v>
      </c>
      <c r="J8" s="153">
        <f aca="true" t="shared" si="1" ref="J8:J15">F8/D8*100</f>
        <v>70.17561539283227</v>
      </c>
      <c r="K8" s="151">
        <v>708038.65</v>
      </c>
      <c r="L8" s="151">
        <f aca="true" t="shared" si="2" ref="L8:L25">F8-K8</f>
        <v>203157.3999999999</v>
      </c>
      <c r="M8" s="205">
        <f aca="true" t="shared" si="3" ref="M8:M20">F8/K8</f>
        <v>1.2869298166138246</v>
      </c>
      <c r="N8" s="151">
        <f>N9+N15+N18+N19+N23+N17</f>
        <v>100820.39999999997</v>
      </c>
      <c r="O8" s="151">
        <f>O9+O15+O18+O19+O23+O17</f>
        <v>73122.56999999992</v>
      </c>
      <c r="P8" s="151">
        <f>O8-N8</f>
        <v>-27697.830000000045</v>
      </c>
      <c r="Q8" s="151">
        <f aca="true" t="shared" si="4" ref="Q8:Q16">O8/N8*100</f>
        <v>72.52755394741534</v>
      </c>
      <c r="R8" s="15">
        <f>R9+R15+R18+R19+R23</f>
        <v>102514</v>
      </c>
      <c r="S8" s="15">
        <f>O8-R8</f>
        <v>-29391.43000000008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535676.27</v>
      </c>
      <c r="G9" s="150">
        <f>F9-E9</f>
        <v>-11463.729999999981</v>
      </c>
      <c r="H9" s="157">
        <f>F9/E9*100</f>
        <v>97.90479036444056</v>
      </c>
      <c r="I9" s="158">
        <f t="shared" si="0"/>
        <v>-230968.72999999998</v>
      </c>
      <c r="J9" s="158">
        <f t="shared" si="1"/>
        <v>69.87279249196173</v>
      </c>
      <c r="K9" s="227">
        <v>385326.41</v>
      </c>
      <c r="L9" s="159">
        <f t="shared" si="2"/>
        <v>150349.86000000004</v>
      </c>
      <c r="M9" s="206">
        <f t="shared" si="3"/>
        <v>1.3901883081411421</v>
      </c>
      <c r="N9" s="157">
        <f>E9-серпень!E9</f>
        <v>65900</v>
      </c>
      <c r="O9" s="160">
        <f>F9-серпень!F9</f>
        <v>50895.98999999999</v>
      </c>
      <c r="P9" s="161">
        <f>O9-N9</f>
        <v>-15004.01000000001</v>
      </c>
      <c r="Q9" s="158">
        <f t="shared" si="4"/>
        <v>77.23215477996965</v>
      </c>
      <c r="R9" s="100">
        <v>71000</v>
      </c>
      <c r="S9" s="100">
        <f>O9-R9</f>
        <v>-20104.01000000001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490933.09</v>
      </c>
      <c r="G10" s="103">
        <f aca="true" t="shared" si="5" ref="G10:G35">F10-E10</f>
        <v>-7372.909999999974</v>
      </c>
      <c r="H10" s="105">
        <f aca="true" t="shared" si="6" ref="H10:H15">F10/E10*100</f>
        <v>98.52040513258922</v>
      </c>
      <c r="I10" s="104">
        <f t="shared" si="0"/>
        <v>-210383.90999999997</v>
      </c>
      <c r="J10" s="104">
        <f t="shared" si="1"/>
        <v>70.00159556947857</v>
      </c>
      <c r="K10" s="106">
        <v>339269.05</v>
      </c>
      <c r="L10" s="106">
        <f t="shared" si="2"/>
        <v>151664.04000000004</v>
      </c>
      <c r="M10" s="207">
        <f t="shared" si="3"/>
        <v>1.4470317584229981</v>
      </c>
      <c r="N10" s="105">
        <f>E10-серпень!E10</f>
        <v>60404</v>
      </c>
      <c r="O10" s="144">
        <f>F10-серпень!F10</f>
        <v>47155.56</v>
      </c>
      <c r="P10" s="106">
        <f aca="true" t="shared" si="7" ref="P10:P40">O10-N10</f>
        <v>-13248.440000000002</v>
      </c>
      <c r="Q10" s="104">
        <f t="shared" si="4"/>
        <v>78.06694920866167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28393.57</v>
      </c>
      <c r="G11" s="103">
        <f t="shared" si="5"/>
        <v>-5806.43</v>
      </c>
      <c r="H11" s="105">
        <f t="shared" si="6"/>
        <v>83.02213450292398</v>
      </c>
      <c r="I11" s="104">
        <f t="shared" si="0"/>
        <v>-18112.43</v>
      </c>
      <c r="J11" s="104">
        <f t="shared" si="1"/>
        <v>61.05356298112071</v>
      </c>
      <c r="K11" s="106">
        <v>28497.47</v>
      </c>
      <c r="L11" s="106">
        <f t="shared" si="2"/>
        <v>-103.90000000000146</v>
      </c>
      <c r="M11" s="207">
        <f t="shared" si="3"/>
        <v>0.9963540623079873</v>
      </c>
      <c r="N11" s="105">
        <f>E11-серпень!E11</f>
        <v>4020</v>
      </c>
      <c r="O11" s="144">
        <f>F11-серпень!F11</f>
        <v>2224.029999999999</v>
      </c>
      <c r="P11" s="106">
        <f t="shared" si="7"/>
        <v>-1795.9700000000012</v>
      </c>
      <c r="Q11" s="104">
        <f t="shared" si="4"/>
        <v>55.3241293532338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7432.92</v>
      </c>
      <c r="G12" s="103">
        <f t="shared" si="5"/>
        <v>1252.92</v>
      </c>
      <c r="H12" s="105">
        <f t="shared" si="6"/>
        <v>120.27378640776698</v>
      </c>
      <c r="I12" s="104">
        <f t="shared" si="0"/>
        <v>-847.0799999999999</v>
      </c>
      <c r="J12" s="104">
        <f t="shared" si="1"/>
        <v>89.7695652173913</v>
      </c>
      <c r="K12" s="106">
        <v>7409.72</v>
      </c>
      <c r="L12" s="106">
        <f t="shared" si="2"/>
        <v>23.199999999999818</v>
      </c>
      <c r="M12" s="207">
        <f t="shared" si="3"/>
        <v>1.0031310224947771</v>
      </c>
      <c r="N12" s="105">
        <f>E12-серпень!E12</f>
        <v>900</v>
      </c>
      <c r="O12" s="144">
        <f>F12-серпень!F12</f>
        <v>804.6400000000003</v>
      </c>
      <c r="P12" s="106">
        <f t="shared" si="7"/>
        <v>-95.35999999999967</v>
      </c>
      <c r="Q12" s="104">
        <f t="shared" si="4"/>
        <v>89.4044444444445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7880.24</v>
      </c>
      <c r="G13" s="103">
        <f t="shared" si="5"/>
        <v>290.2399999999998</v>
      </c>
      <c r="H13" s="105">
        <f t="shared" si="6"/>
        <v>103.82397891963109</v>
      </c>
      <c r="I13" s="104">
        <f t="shared" si="0"/>
        <v>-1509.7600000000002</v>
      </c>
      <c r="J13" s="104">
        <f t="shared" si="1"/>
        <v>83.92161874334398</v>
      </c>
      <c r="K13" s="106">
        <v>7511.25</v>
      </c>
      <c r="L13" s="106">
        <f t="shared" si="2"/>
        <v>368.9899999999998</v>
      </c>
      <c r="M13" s="207">
        <f t="shared" si="3"/>
        <v>1.0491249791978698</v>
      </c>
      <c r="N13" s="105">
        <f>E13-серпень!E13</f>
        <v>480</v>
      </c>
      <c r="O13" s="144">
        <f>F13-серпень!F13</f>
        <v>604.7799999999997</v>
      </c>
      <c r="P13" s="106">
        <f t="shared" si="7"/>
        <v>124.77999999999975</v>
      </c>
      <c r="Q13" s="104">
        <f t="shared" si="4"/>
        <v>125.99583333333328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5"/>
        <v>172.45000000000005</v>
      </c>
      <c r="H14" s="105">
        <f t="shared" si="6"/>
        <v>119.95949074074075</v>
      </c>
      <c r="I14" s="104">
        <f t="shared" si="0"/>
        <v>-115.54999999999995</v>
      </c>
      <c r="J14" s="104">
        <f t="shared" si="1"/>
        <v>89.96961805555556</v>
      </c>
      <c r="K14" s="106">
        <v>2638.91</v>
      </c>
      <c r="L14" s="106">
        <f t="shared" si="2"/>
        <v>-1602.4599999999998</v>
      </c>
      <c r="M14" s="207">
        <f t="shared" si="3"/>
        <v>0.3927568579451365</v>
      </c>
      <c r="N14" s="105">
        <f>E14-серпень!E14</f>
        <v>96</v>
      </c>
      <c r="O14" s="144">
        <f>F14-серпень!F14</f>
        <v>106.98000000000002</v>
      </c>
      <c r="P14" s="106">
        <f t="shared" si="7"/>
        <v>10.980000000000018</v>
      </c>
      <c r="Q14" s="104">
        <f t="shared" si="4"/>
        <v>111.43750000000001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5"/>
        <v>-74.19</v>
      </c>
      <c r="H15" s="157">
        <f t="shared" si="6"/>
        <v>83.54988913525499</v>
      </c>
      <c r="I15" s="158">
        <f t="shared" si="0"/>
        <v>-174.19</v>
      </c>
      <c r="J15" s="158">
        <f t="shared" si="1"/>
        <v>68.38656987295826</v>
      </c>
      <c r="K15" s="161">
        <v>386.82</v>
      </c>
      <c r="L15" s="161">
        <f t="shared" si="2"/>
        <v>-10.009999999999991</v>
      </c>
      <c r="M15" s="208">
        <f t="shared" si="3"/>
        <v>0.9741223307998552</v>
      </c>
      <c r="N15" s="157">
        <f>E15-серпень!E15</f>
        <v>0</v>
      </c>
      <c r="O15" s="160">
        <f>F15-серпень!F15</f>
        <v>51</v>
      </c>
      <c r="P15" s="161">
        <f t="shared" si="7"/>
        <v>51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67337.69</v>
      </c>
      <c r="G19" s="150">
        <f t="shared" si="5"/>
        <v>-27462.309999999998</v>
      </c>
      <c r="H19" s="157">
        <f aca="true" t="shared" si="11" ref="H19:H39">F19/E19*100</f>
        <v>71.03131856540085</v>
      </c>
      <c r="I19" s="158">
        <f t="shared" si="8"/>
        <v>-62662.31</v>
      </c>
      <c r="J19" s="158">
        <f t="shared" si="9"/>
        <v>51.79822307692308</v>
      </c>
      <c r="K19" s="161">
        <v>74352.8</v>
      </c>
      <c r="L19" s="161">
        <f t="shared" si="2"/>
        <v>-7015.110000000001</v>
      </c>
      <c r="M19" s="208">
        <f t="shared" si="3"/>
        <v>0.9056510312994265</v>
      </c>
      <c r="N19" s="157">
        <f>E19-серпень!E19</f>
        <v>11800</v>
      </c>
      <c r="O19" s="160">
        <f>F19-серпень!F19</f>
        <v>2619.1600000000035</v>
      </c>
      <c r="P19" s="161">
        <f t="shared" si="7"/>
        <v>-9180.839999999997</v>
      </c>
      <c r="Q19" s="158">
        <f t="shared" si="10"/>
        <v>22.196271186440708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44285.32</v>
      </c>
      <c r="G20" s="253">
        <f t="shared" si="5"/>
        <v>-11964.68</v>
      </c>
      <c r="H20" s="195">
        <f t="shared" si="11"/>
        <v>78.72945777777778</v>
      </c>
      <c r="I20" s="254">
        <f t="shared" si="8"/>
        <v>-32214.68</v>
      </c>
      <c r="J20" s="254">
        <f t="shared" si="9"/>
        <v>57.889307189542485</v>
      </c>
      <c r="K20" s="166">
        <v>74352.8</v>
      </c>
      <c r="L20" s="166">
        <f t="shared" si="2"/>
        <v>-30067.480000000003</v>
      </c>
      <c r="M20" s="256">
        <f t="shared" si="3"/>
        <v>0.595610656222765</v>
      </c>
      <c r="N20" s="195">
        <f>E20-серпень!E20</f>
        <v>6850</v>
      </c>
      <c r="O20" s="179">
        <f>F20-серпень!F20</f>
        <v>2619.1699999999983</v>
      </c>
      <c r="P20" s="166">
        <f t="shared" si="7"/>
        <v>-4230.830000000002</v>
      </c>
      <c r="Q20" s="254">
        <f t="shared" si="10"/>
        <v>38.23605839416056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307657.32999999996</v>
      </c>
      <c r="G23" s="150">
        <f t="shared" si="5"/>
        <v>3506.7299999999814</v>
      </c>
      <c r="H23" s="157">
        <f t="shared" si="11"/>
        <v>101.1529584357223</v>
      </c>
      <c r="I23" s="158">
        <f t="shared" si="8"/>
        <v>-93472.77000000002</v>
      </c>
      <c r="J23" s="158">
        <f t="shared" si="9"/>
        <v>76.69764248556764</v>
      </c>
      <c r="K23" s="158">
        <v>247866.66</v>
      </c>
      <c r="L23" s="161">
        <f t="shared" si="2"/>
        <v>59790.669999999955</v>
      </c>
      <c r="M23" s="209">
        <f aca="true" t="shared" si="12" ref="M23:M31">F23/K23</f>
        <v>1.2412211065417187</v>
      </c>
      <c r="N23" s="157">
        <f>E23-серпень!E23</f>
        <v>23120.399999999965</v>
      </c>
      <c r="O23" s="160">
        <f>F23-серпень!F23</f>
        <v>19556.419999999925</v>
      </c>
      <c r="P23" s="161">
        <f t="shared" si="7"/>
        <v>-3563.9800000000396</v>
      </c>
      <c r="Q23" s="158">
        <f t="shared" si="10"/>
        <v>84.58512828497757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149449.03999999998</v>
      </c>
      <c r="G24" s="150">
        <f t="shared" si="5"/>
        <v>-4709.860000000015</v>
      </c>
      <c r="H24" s="157">
        <f t="shared" si="11"/>
        <v>96.94480175974269</v>
      </c>
      <c r="I24" s="158">
        <f t="shared" si="8"/>
        <v>-57171.96000000002</v>
      </c>
      <c r="J24" s="158">
        <f t="shared" si="9"/>
        <v>72.33003421723832</v>
      </c>
      <c r="K24" s="158">
        <v>135815.8</v>
      </c>
      <c r="L24" s="161">
        <f t="shared" si="2"/>
        <v>13633.23999999999</v>
      </c>
      <c r="M24" s="209">
        <f t="shared" si="12"/>
        <v>1.1003803681162279</v>
      </c>
      <c r="N24" s="157">
        <f>E24-серпень!E24</f>
        <v>16613</v>
      </c>
      <c r="O24" s="160">
        <f>F24-серпень!F24</f>
        <v>12293.379999999976</v>
      </c>
      <c r="P24" s="161">
        <f t="shared" si="7"/>
        <v>-4319.620000000024</v>
      </c>
      <c r="Q24" s="158">
        <f t="shared" si="10"/>
        <v>73.99855534822113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17877.85</v>
      </c>
      <c r="G25" s="253">
        <f t="shared" si="5"/>
        <v>618.75</v>
      </c>
      <c r="H25" s="195">
        <f t="shared" si="11"/>
        <v>103.58506526991557</v>
      </c>
      <c r="I25" s="254">
        <f t="shared" si="8"/>
        <v>-4931.1500000000015</v>
      </c>
      <c r="J25" s="254">
        <f t="shared" si="9"/>
        <v>78.38068306370292</v>
      </c>
      <c r="K25" s="304">
        <v>15758.82</v>
      </c>
      <c r="L25" s="166">
        <f t="shared" si="2"/>
        <v>2119.029999999999</v>
      </c>
      <c r="M25" s="215">
        <f t="shared" si="12"/>
        <v>1.1344662861813257</v>
      </c>
      <c r="N25" s="195">
        <f>E25-серпень!E25</f>
        <v>904.9999999999982</v>
      </c>
      <c r="O25" s="179">
        <f>F25-серпень!F25</f>
        <v>977.6999999999971</v>
      </c>
      <c r="P25" s="166">
        <f t="shared" si="7"/>
        <v>72.69999999999891</v>
      </c>
      <c r="Q25" s="254">
        <f aca="true" t="shared" si="13" ref="Q25:Q35">O25/N25*100</f>
        <v>108.03314917127061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1033.76</v>
      </c>
      <c r="G26" s="223">
        <f t="shared" si="5"/>
        <v>-336.24</v>
      </c>
      <c r="H26" s="237">
        <f t="shared" si="11"/>
        <v>75.45693430656935</v>
      </c>
      <c r="I26" s="299">
        <f t="shared" si="8"/>
        <v>-788.54</v>
      </c>
      <c r="J26" s="299">
        <f t="shared" si="9"/>
        <v>56.728310376996106</v>
      </c>
      <c r="K26" s="200">
        <v>668.85</v>
      </c>
      <c r="L26" s="200">
        <f>K26-F26</f>
        <v>-364.90999999999997</v>
      </c>
      <c r="M26" s="228">
        <f t="shared" si="12"/>
        <v>1.545578231292517</v>
      </c>
      <c r="N26" s="237">
        <f>E26-серпень!E26</f>
        <v>105</v>
      </c>
      <c r="O26" s="237">
        <f>F26-серпень!F26</f>
        <v>210.80999999999995</v>
      </c>
      <c r="P26" s="299">
        <f t="shared" si="7"/>
        <v>105.80999999999995</v>
      </c>
      <c r="Q26" s="299">
        <f t="shared" si="13"/>
        <v>200.77142857142852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16844.1</v>
      </c>
      <c r="G27" s="223">
        <f t="shared" si="5"/>
        <v>954.9999999999982</v>
      </c>
      <c r="H27" s="237">
        <f t="shared" si="11"/>
        <v>106.01040965189972</v>
      </c>
      <c r="I27" s="299">
        <f t="shared" si="8"/>
        <v>-4142.600000000002</v>
      </c>
      <c r="J27" s="299">
        <f t="shared" si="9"/>
        <v>80.2608318601781</v>
      </c>
      <c r="K27" s="200">
        <v>15089.97</v>
      </c>
      <c r="L27" s="200">
        <f>K27-F27</f>
        <v>-1754.1299999999992</v>
      </c>
      <c r="M27" s="228">
        <f t="shared" si="12"/>
        <v>1.1162447639060913</v>
      </c>
      <c r="N27" s="237">
        <f>E27-серпень!E27</f>
        <v>800</v>
      </c>
      <c r="O27" s="237">
        <f>F27-серпень!F27</f>
        <v>766.8899999999994</v>
      </c>
      <c r="P27" s="299">
        <f t="shared" si="7"/>
        <v>-33.11000000000058</v>
      </c>
      <c r="Q27" s="299">
        <f t="shared" si="13"/>
        <v>95.86124999999993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11.17</v>
      </c>
      <c r="G28" s="253">
        <f t="shared" si="5"/>
        <v>-455.63</v>
      </c>
      <c r="H28" s="195">
        <f t="shared" si="11"/>
        <v>2.3928877463581832</v>
      </c>
      <c r="I28" s="254">
        <f t="shared" si="8"/>
        <v>-808.83</v>
      </c>
      <c r="J28" s="254">
        <f t="shared" si="9"/>
        <v>1.3621951219512196</v>
      </c>
      <c r="K28" s="174">
        <v>777.34</v>
      </c>
      <c r="L28" s="174">
        <f aca="true" t="shared" si="14" ref="L28:L42">F28-K28</f>
        <v>-766.1700000000001</v>
      </c>
      <c r="M28" s="212">
        <f t="shared" si="12"/>
        <v>0.01436951655646178</v>
      </c>
      <c r="N28" s="195">
        <f>E28-серпень!E28</f>
        <v>105</v>
      </c>
      <c r="O28" s="179">
        <f>F28-серпень!F28</f>
        <v>16.67</v>
      </c>
      <c r="P28" s="166">
        <f t="shared" si="7"/>
        <v>-88.33</v>
      </c>
      <c r="Q28" s="254">
        <f t="shared" si="13"/>
        <v>15.876190476190477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131560.02</v>
      </c>
      <c r="G29" s="150">
        <f t="shared" si="5"/>
        <v>-4872.9800000000105</v>
      </c>
      <c r="H29" s="195">
        <f t="shared" si="11"/>
        <v>96.42829813901328</v>
      </c>
      <c r="I29" s="254">
        <f t="shared" si="8"/>
        <v>-51431.98000000001</v>
      </c>
      <c r="J29" s="254">
        <f t="shared" si="9"/>
        <v>71.89386421264317</v>
      </c>
      <c r="K29" s="175">
        <v>119279.65</v>
      </c>
      <c r="L29" s="175">
        <f t="shared" si="14"/>
        <v>12280.369999999995</v>
      </c>
      <c r="M29" s="211">
        <f t="shared" si="12"/>
        <v>1.1029544436121332</v>
      </c>
      <c r="N29" s="195">
        <f>E29-серпень!E29</f>
        <v>15603</v>
      </c>
      <c r="O29" s="179">
        <f>F29-серпень!F29</f>
        <v>11299.009999999995</v>
      </c>
      <c r="P29" s="166">
        <f t="shared" si="7"/>
        <v>-4303.990000000005</v>
      </c>
      <c r="Q29" s="254">
        <f t="shared" si="13"/>
        <v>72.41562520028197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42928.42</v>
      </c>
      <c r="G30" s="223">
        <f t="shared" si="5"/>
        <v>-204.58000000000175</v>
      </c>
      <c r="H30" s="237">
        <f t="shared" si="11"/>
        <v>99.5256995803677</v>
      </c>
      <c r="I30" s="299">
        <f t="shared" si="8"/>
        <v>-14604.580000000002</v>
      </c>
      <c r="J30" s="299">
        <f t="shared" si="9"/>
        <v>74.61529904576504</v>
      </c>
      <c r="K30" s="200">
        <v>37996.12</v>
      </c>
      <c r="L30" s="200">
        <f t="shared" si="14"/>
        <v>4932.299999999996</v>
      </c>
      <c r="M30" s="228">
        <f t="shared" si="12"/>
        <v>1.129810622768851</v>
      </c>
      <c r="N30" s="237">
        <f>E30-серпень!E30</f>
        <v>4918</v>
      </c>
      <c r="O30" s="237">
        <f>F30-серпень!F30</f>
        <v>2214.6500000000015</v>
      </c>
      <c r="P30" s="299">
        <f t="shared" si="7"/>
        <v>-2703.3499999999985</v>
      </c>
      <c r="Q30" s="299">
        <f t="shared" si="13"/>
        <v>45.03151687677921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88631.59</v>
      </c>
      <c r="G31" s="223">
        <f t="shared" si="5"/>
        <v>-4668.4100000000035</v>
      </c>
      <c r="H31" s="237">
        <f t="shared" si="11"/>
        <v>94.99634512325831</v>
      </c>
      <c r="I31" s="299">
        <f t="shared" si="8"/>
        <v>-36827.41</v>
      </c>
      <c r="J31" s="299">
        <f t="shared" si="9"/>
        <v>70.64586040060897</v>
      </c>
      <c r="K31" s="200">
        <v>81283.52</v>
      </c>
      <c r="L31" s="200">
        <f t="shared" si="14"/>
        <v>7348.069999999992</v>
      </c>
      <c r="M31" s="228">
        <f t="shared" si="12"/>
        <v>1.0904004895457282</v>
      </c>
      <c r="N31" s="237">
        <f>E31-серпень!E31</f>
        <v>10685</v>
      </c>
      <c r="O31" s="237">
        <f>F31-серпень!F31</f>
        <v>9084.349999999991</v>
      </c>
      <c r="P31" s="299">
        <f t="shared" si="7"/>
        <v>-1600.6500000000087</v>
      </c>
      <c r="Q31" s="299">
        <f t="shared" si="13"/>
        <v>85.01965372016838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5"/>
        <v>37.06</v>
      </c>
      <c r="H33" s="157">
        <f t="shared" si="11"/>
        <v>146.9113924050633</v>
      </c>
      <c r="I33" s="158">
        <f t="shared" si="8"/>
        <v>1.0600000000000023</v>
      </c>
      <c r="J33" s="158">
        <f t="shared" si="9"/>
        <v>100.92173913043479</v>
      </c>
      <c r="K33" s="158">
        <v>87.95</v>
      </c>
      <c r="L33" s="158">
        <f t="shared" si="14"/>
        <v>28.11</v>
      </c>
      <c r="M33" s="210">
        <f aca="true" t="shared" si="15" ref="M33:M39">F33/K33</f>
        <v>1.319613416714042</v>
      </c>
      <c r="N33" s="157">
        <f>E33-серпень!E33</f>
        <v>7.400000000000006</v>
      </c>
      <c r="O33" s="160">
        <f>F33-серпень!F33</f>
        <v>2</v>
      </c>
      <c r="P33" s="161">
        <f t="shared" si="7"/>
        <v>-5.400000000000006</v>
      </c>
      <c r="Q33" s="158">
        <f t="shared" si="13"/>
        <v>27.027027027027007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5"/>
        <v>-43.12</v>
      </c>
      <c r="H34" s="157"/>
      <c r="I34" s="158">
        <f t="shared" si="8"/>
        <v>-43.12</v>
      </c>
      <c r="J34" s="158"/>
      <c r="K34" s="158">
        <v>-160.1</v>
      </c>
      <c r="L34" s="158">
        <f t="shared" si="14"/>
        <v>116.97999999999999</v>
      </c>
      <c r="M34" s="210">
        <f t="shared" si="15"/>
        <v>0.2693316677076827</v>
      </c>
      <c r="N34" s="157">
        <f>E34-серпень!E34</f>
        <v>0</v>
      </c>
      <c r="O34" s="160">
        <f>F34-серпень!F34</f>
        <v>-4.909999999999997</v>
      </c>
      <c r="P34" s="161">
        <f t="shared" si="7"/>
        <v>-4.909999999999997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158135.15</v>
      </c>
      <c r="G35" s="150">
        <f t="shared" si="5"/>
        <v>8222.449999999983</v>
      </c>
      <c r="H35" s="157">
        <f t="shared" si="11"/>
        <v>105.48482550177536</v>
      </c>
      <c r="I35" s="158">
        <f t="shared" si="8"/>
        <v>-36258.95000000001</v>
      </c>
      <c r="J35" s="158">
        <f t="shared" si="9"/>
        <v>81.34771065582751</v>
      </c>
      <c r="K35" s="178">
        <v>112122.86</v>
      </c>
      <c r="L35" s="178">
        <f t="shared" si="14"/>
        <v>46012.28999999999</v>
      </c>
      <c r="M35" s="226">
        <f t="shared" si="15"/>
        <v>1.410373852397272</v>
      </c>
      <c r="N35" s="157">
        <f>E35-серпень!E35</f>
        <v>6500</v>
      </c>
      <c r="O35" s="160">
        <f>F35-серпень!F35</f>
        <v>7265.9499999999825</v>
      </c>
      <c r="P35" s="161">
        <f t="shared" si="7"/>
        <v>765.9499999999825</v>
      </c>
      <c r="Q35" s="158">
        <f t="shared" si="13"/>
        <v>111.78384615384589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30843.08</v>
      </c>
      <c r="G37" s="103">
        <f>F37-E37</f>
        <v>323.08000000000175</v>
      </c>
      <c r="H37" s="105">
        <f t="shared" si="11"/>
        <v>101.05858453473134</v>
      </c>
      <c r="I37" s="104">
        <f t="shared" si="8"/>
        <v>-10156.919999999998</v>
      </c>
      <c r="J37" s="104">
        <f t="shared" si="9"/>
        <v>75.2270243902439</v>
      </c>
      <c r="K37" s="127">
        <v>28340.41</v>
      </c>
      <c r="L37" s="127">
        <f t="shared" si="14"/>
        <v>2502.670000000002</v>
      </c>
      <c r="M37" s="216">
        <f t="shared" si="15"/>
        <v>1.0883074733216633</v>
      </c>
      <c r="N37" s="105">
        <f>E37-серпень!E37</f>
        <v>1000</v>
      </c>
      <c r="O37" s="144">
        <f>F37-серпень!F37</f>
        <v>679.6600000000035</v>
      </c>
      <c r="P37" s="106">
        <f t="shared" si="7"/>
        <v>-320.3399999999965</v>
      </c>
      <c r="Q37" s="104">
        <f>O37/N37*100</f>
        <v>67.96600000000035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127259.96</v>
      </c>
      <c r="G38" s="103">
        <f>F38-E38</f>
        <v>7899.960000000006</v>
      </c>
      <c r="H38" s="105">
        <f t="shared" si="11"/>
        <v>106.61859919571046</v>
      </c>
      <c r="I38" s="104">
        <f t="shared" si="8"/>
        <v>-26079.14</v>
      </c>
      <c r="J38" s="104">
        <f t="shared" si="9"/>
        <v>82.9925048471003</v>
      </c>
      <c r="K38" s="127">
        <v>83755.8</v>
      </c>
      <c r="L38" s="127">
        <f t="shared" si="14"/>
        <v>43504.16</v>
      </c>
      <c r="M38" s="216">
        <f t="shared" si="15"/>
        <v>1.5194166851728477</v>
      </c>
      <c r="N38" s="105">
        <f>E38-серпень!E38</f>
        <v>5500</v>
      </c>
      <c r="O38" s="144">
        <f>F38-серпень!F38</f>
        <v>6584.270000000004</v>
      </c>
      <c r="P38" s="106">
        <f t="shared" si="7"/>
        <v>1084.270000000004</v>
      </c>
      <c r="Q38" s="104">
        <f>O38/N38*100</f>
        <v>119.71400000000007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32.09</v>
      </c>
      <c r="G39" s="103">
        <f>F39-E39</f>
        <v>-0.6099999999999994</v>
      </c>
      <c r="H39" s="105">
        <f t="shared" si="11"/>
        <v>98.13455657492355</v>
      </c>
      <c r="I39" s="104">
        <f t="shared" si="8"/>
        <v>-22.909999999999997</v>
      </c>
      <c r="J39" s="104">
        <f t="shared" si="9"/>
        <v>58.34545454545456</v>
      </c>
      <c r="K39" s="127">
        <v>26.42</v>
      </c>
      <c r="L39" s="127">
        <f t="shared" si="14"/>
        <v>5.670000000000002</v>
      </c>
      <c r="M39" s="216">
        <f t="shared" si="15"/>
        <v>1.2146101438304315</v>
      </c>
      <c r="N39" s="105">
        <f>E39-серпень!E39</f>
        <v>0</v>
      </c>
      <c r="O39" s="144">
        <f>F39-серпень!F39</f>
        <v>2.020000000000003</v>
      </c>
      <c r="P39" s="106">
        <f t="shared" si="7"/>
        <v>2.020000000000003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50847.61</v>
      </c>
      <c r="G41" s="151">
        <f>G42+G43+G44+G45+G46+G48+G50+G51+G52+G53+G54+G59+G60+G64+G47+G49</f>
        <v>5299.309999999998</v>
      </c>
      <c r="H41" s="151">
        <f>H42+H43+H44+H45+H46+H48+H50+H51+H52+H53+H54+H59+H60+H64+H47+H49</f>
        <v>5299.309999999998</v>
      </c>
      <c r="I41" s="153">
        <f>F41-D41</f>
        <v>-8177.389999999999</v>
      </c>
      <c r="J41" s="153">
        <f>F41/D41*100</f>
        <v>86.14588733587463</v>
      </c>
      <c r="K41" s="287">
        <v>49446.88</v>
      </c>
      <c r="L41" s="151">
        <f t="shared" si="14"/>
        <v>1400.7300000000032</v>
      </c>
      <c r="M41" s="205">
        <f>F41/K41</f>
        <v>1.0283279753950099</v>
      </c>
      <c r="N41" s="151">
        <f>N42+N43+N44+N45+N46+N48+N50+N51+N52+N53+N54+N59+N60+N64+N47+N49</f>
        <v>4970.8</v>
      </c>
      <c r="O41" s="151">
        <f>O42+O43+O44+O45+O46+O48+O50+O51+O52+O53+O54+O59+O60+O64+O47+O49</f>
        <v>3432.709999999998</v>
      </c>
      <c r="P41" s="151">
        <f>P42+P43+P44+P45+P46+P48+P50+P51+P52+P53+P54+P59+P60+P64</f>
        <v>-1538.090000000002</v>
      </c>
      <c r="Q41" s="151">
        <f>O41/N41*100</f>
        <v>69.05749577532788</v>
      </c>
      <c r="R41" s="15">
        <f>R42+R43+R44+R45+R46+R47+R48+R50+R51+R52+R53+R54+R59+R60+R64</f>
        <v>5598.5</v>
      </c>
      <c r="S41" s="15">
        <f>O41-R41</f>
        <v>-2165.790000000002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6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>
        <v>420.88</v>
      </c>
      <c r="L42" s="165">
        <f t="shared" si="14"/>
        <v>1224.35</v>
      </c>
      <c r="M42" s="218">
        <f>F42/K42</f>
        <v>3.909023949819426</v>
      </c>
      <c r="N42" s="157">
        <f>E42-серпень!E42</f>
        <v>0</v>
      </c>
      <c r="O42" s="160">
        <f>F42-серпень!F42</f>
        <v>-1912.67</v>
      </c>
      <c r="P42" s="161">
        <f aca="true" t="shared" si="17" ref="P42:P66">O42-N42</f>
        <v>-1912.67</v>
      </c>
      <c r="Q42" s="165" t="e">
        <f>O42/N42</f>
        <v>#DIV/0!</v>
      </c>
      <c r="R42" s="37">
        <v>0</v>
      </c>
      <c r="S42" s="37">
        <f>O42-R42</f>
        <v>-1912.67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16"/>
        <v>103.30000000000001</v>
      </c>
      <c r="H44" s="164">
        <f t="shared" si="18"/>
        <v>103.30000000000001</v>
      </c>
      <c r="I44" s="165">
        <f t="shared" si="19"/>
        <v>88.30000000000001</v>
      </c>
      <c r="J44" s="165">
        <f aca="true" t="shared" si="23" ref="J44:J65">F44/D44*100</f>
        <v>320.75000000000006</v>
      </c>
      <c r="K44" s="165">
        <v>31.98</v>
      </c>
      <c r="L44" s="165">
        <f t="shared" si="20"/>
        <v>96.32000000000001</v>
      </c>
      <c r="M44" s="218">
        <f t="shared" si="21"/>
        <v>4.011882426516573</v>
      </c>
      <c r="N44" s="157">
        <f>E44-серпень!E44</f>
        <v>1</v>
      </c>
      <c r="O44" s="160">
        <f>F44-серпень!F44</f>
        <v>5.000000000000014</v>
      </c>
      <c r="P44" s="161">
        <f t="shared" si="17"/>
        <v>4.000000000000014</v>
      </c>
      <c r="Q44" s="165">
        <f t="shared" si="22"/>
        <v>5.000000000000014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618.89</v>
      </c>
      <c r="G46" s="150">
        <f t="shared" si="16"/>
        <v>424.89</v>
      </c>
      <c r="H46" s="164">
        <f t="shared" si="18"/>
        <v>424.89</v>
      </c>
      <c r="I46" s="165">
        <f t="shared" si="19"/>
        <v>358.89</v>
      </c>
      <c r="J46" s="165">
        <f t="shared" si="23"/>
        <v>238.0346153846154</v>
      </c>
      <c r="K46" s="165">
        <v>197.12</v>
      </c>
      <c r="L46" s="165">
        <f t="shared" si="20"/>
        <v>421.77</v>
      </c>
      <c r="M46" s="218">
        <f t="shared" si="21"/>
        <v>3.13966112012987</v>
      </c>
      <c r="N46" s="157">
        <f>E46-серпень!E46</f>
        <v>22</v>
      </c>
      <c r="O46" s="160">
        <f>F46-серпень!F46</f>
        <v>19.74000000000001</v>
      </c>
      <c r="P46" s="161">
        <f t="shared" si="17"/>
        <v>-2.259999999999991</v>
      </c>
      <c r="Q46" s="165">
        <f t="shared" si="22"/>
        <v>0.8972727272727277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901.41</v>
      </c>
      <c r="G48" s="150">
        <f t="shared" si="16"/>
        <v>261.40999999999997</v>
      </c>
      <c r="H48" s="164">
        <f t="shared" si="18"/>
        <v>261.40999999999997</v>
      </c>
      <c r="I48" s="165">
        <f t="shared" si="19"/>
        <v>171.40999999999997</v>
      </c>
      <c r="J48" s="165">
        <f t="shared" si="23"/>
        <v>123.48082191780823</v>
      </c>
      <c r="K48" s="165">
        <v>428.63</v>
      </c>
      <c r="L48" s="165">
        <f t="shared" si="20"/>
        <v>472.78</v>
      </c>
      <c r="M48" s="218">
        <f t="shared" si="21"/>
        <v>2.1030025896460818</v>
      </c>
      <c r="N48" s="157">
        <f>E48-серпень!E48</f>
        <v>60</v>
      </c>
      <c r="O48" s="160">
        <f>F48-серпень!F48</f>
        <v>88.53999999999996</v>
      </c>
      <c r="P48" s="161">
        <f t="shared" si="17"/>
        <v>28.539999999999964</v>
      </c>
      <c r="Q48" s="165">
        <f t="shared" si="22"/>
        <v>1.475666666666666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14636.46</v>
      </c>
      <c r="G50" s="150">
        <f t="shared" si="16"/>
        <v>5696.459999999999</v>
      </c>
      <c r="H50" s="164">
        <f t="shared" si="18"/>
        <v>5696.459999999999</v>
      </c>
      <c r="I50" s="165">
        <f t="shared" si="19"/>
        <v>3636.459999999999</v>
      </c>
      <c r="J50" s="165">
        <f t="shared" si="23"/>
        <v>133.05872727272728</v>
      </c>
      <c r="K50" s="165">
        <v>8067.74</v>
      </c>
      <c r="L50" s="165">
        <f t="shared" si="20"/>
        <v>6568.719999999999</v>
      </c>
      <c r="M50" s="218">
        <f t="shared" si="21"/>
        <v>1.814195797088156</v>
      </c>
      <c r="N50" s="157">
        <f>E50-серпень!E50</f>
        <v>1000</v>
      </c>
      <c r="O50" s="160">
        <f>F50-серпень!F50</f>
        <v>1722.6399999999994</v>
      </c>
      <c r="P50" s="161">
        <f t="shared" si="17"/>
        <v>722.6399999999994</v>
      </c>
      <c r="Q50" s="165">
        <f t="shared" si="22"/>
        <v>1.7226399999999995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433.22</v>
      </c>
      <c r="G51" s="150">
        <f t="shared" si="16"/>
        <v>198.22000000000003</v>
      </c>
      <c r="H51" s="164">
        <f t="shared" si="18"/>
        <v>198.22000000000003</v>
      </c>
      <c r="I51" s="165">
        <f t="shared" si="19"/>
        <v>123.22000000000003</v>
      </c>
      <c r="J51" s="165">
        <f t="shared" si="23"/>
        <v>139.7483870967742</v>
      </c>
      <c r="K51" s="165">
        <v>210.12</v>
      </c>
      <c r="L51" s="165">
        <f t="shared" si="20"/>
        <v>223.10000000000002</v>
      </c>
      <c r="M51" s="218">
        <f t="shared" si="21"/>
        <v>2.061774224252808</v>
      </c>
      <c r="N51" s="157">
        <f>E51-серпень!E51</f>
        <v>25</v>
      </c>
      <c r="O51" s="160">
        <f>F51-серпень!F51</f>
        <v>56.98000000000002</v>
      </c>
      <c r="P51" s="161">
        <f t="shared" si="17"/>
        <v>31.980000000000018</v>
      </c>
      <c r="Q51" s="165">
        <f t="shared" si="22"/>
        <v>2.279200000000001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615.37</v>
      </c>
      <c r="G54" s="150">
        <f t="shared" si="16"/>
        <v>-274.63</v>
      </c>
      <c r="H54" s="164">
        <f t="shared" si="18"/>
        <v>-274.63</v>
      </c>
      <c r="I54" s="165">
        <f t="shared" si="19"/>
        <v>-584.63</v>
      </c>
      <c r="J54" s="165">
        <f t="shared" si="23"/>
        <v>51.280833333333334</v>
      </c>
      <c r="K54" s="165">
        <v>4925.62</v>
      </c>
      <c r="L54" s="165">
        <f t="shared" si="20"/>
        <v>-4310.25</v>
      </c>
      <c r="M54" s="218">
        <f t="shared" si="21"/>
        <v>0.12493249580763437</v>
      </c>
      <c r="N54" s="157">
        <f>E54-серпень!E54</f>
        <v>100</v>
      </c>
      <c r="O54" s="160">
        <f>F54-серпень!F54</f>
        <v>64.38</v>
      </c>
      <c r="P54" s="161">
        <f t="shared" si="17"/>
        <v>-35.620000000000005</v>
      </c>
      <c r="Q54" s="165">
        <f t="shared" si="22"/>
        <v>0.6437999999999999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517.56</v>
      </c>
      <c r="G55" s="103">
        <f t="shared" si="16"/>
        <v>-222.44000000000005</v>
      </c>
      <c r="H55" s="105">
        <f t="shared" si="18"/>
        <v>-222.44000000000005</v>
      </c>
      <c r="I55" s="104">
        <f t="shared" si="19"/>
        <v>-480.44000000000005</v>
      </c>
      <c r="J55" s="104">
        <f t="shared" si="23"/>
        <v>51.85971943887775</v>
      </c>
      <c r="K55" s="104">
        <v>643.11</v>
      </c>
      <c r="L55" s="165">
        <f t="shared" si="20"/>
        <v>-125.55000000000007</v>
      </c>
      <c r="M55" s="218">
        <f t="shared" si="21"/>
        <v>0.8047767877967998</v>
      </c>
      <c r="N55" s="105">
        <f>E55-серпень!E55</f>
        <v>80</v>
      </c>
      <c r="O55" s="144">
        <f>F55-серпень!F55</f>
        <v>50.57999999999993</v>
      </c>
      <c r="P55" s="106">
        <f t="shared" si="17"/>
        <v>-29.420000000000073</v>
      </c>
      <c r="Q55" s="104">
        <f t="shared" si="22"/>
        <v>0.6322499999999991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97.66</v>
      </c>
      <c r="G58" s="103">
        <f t="shared" si="16"/>
        <v>-52.34</v>
      </c>
      <c r="H58" s="105">
        <f t="shared" si="18"/>
        <v>-52.34</v>
      </c>
      <c r="I58" s="104">
        <f t="shared" si="19"/>
        <v>-102.34</v>
      </c>
      <c r="J58" s="104">
        <f t="shared" si="23"/>
        <v>48.83</v>
      </c>
      <c r="K58" s="104">
        <v>4282.22</v>
      </c>
      <c r="L58" s="165">
        <f t="shared" si="20"/>
        <v>-4184.56</v>
      </c>
      <c r="M58" s="218">
        <f t="shared" si="21"/>
        <v>0.022805927766438902</v>
      </c>
      <c r="N58" s="105">
        <f>E58-серпень!E58</f>
        <v>20</v>
      </c>
      <c r="O58" s="144">
        <f>F58-серпень!F58</f>
        <v>13.799999999999997</v>
      </c>
      <c r="P58" s="106">
        <f t="shared" si="17"/>
        <v>-6.200000000000003</v>
      </c>
      <c r="Q58" s="104">
        <f t="shared" si="22"/>
        <v>0.6899999999999998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6294.17</v>
      </c>
      <c r="G60" s="150">
        <f t="shared" si="16"/>
        <v>-105.82999999999993</v>
      </c>
      <c r="H60" s="164">
        <f t="shared" si="18"/>
        <v>-105.82999999999993</v>
      </c>
      <c r="I60" s="165">
        <f t="shared" si="19"/>
        <v>-1055.83</v>
      </c>
      <c r="J60" s="165">
        <f t="shared" si="23"/>
        <v>85.63496598639456</v>
      </c>
      <c r="K60" s="165">
        <v>5154.13</v>
      </c>
      <c r="L60" s="165">
        <f t="shared" si="20"/>
        <v>1140.04</v>
      </c>
      <c r="M60" s="218">
        <f t="shared" si="21"/>
        <v>1.2211896091095877</v>
      </c>
      <c r="N60" s="157">
        <f>E60-серпень!E60</f>
        <v>340</v>
      </c>
      <c r="O60" s="160">
        <f>F60-серпень!F60</f>
        <v>416.84000000000015</v>
      </c>
      <c r="P60" s="161">
        <f t="shared" si="17"/>
        <v>76.84000000000015</v>
      </c>
      <c r="Q60" s="165">
        <f t="shared" si="22"/>
        <v>1.2260000000000004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1557.6</v>
      </c>
      <c r="G62" s="150">
        <f t="shared" si="16"/>
        <v>1557.6</v>
      </c>
      <c r="H62" s="164">
        <f t="shared" si="18"/>
        <v>1557.6</v>
      </c>
      <c r="I62" s="165">
        <f t="shared" si="19"/>
        <v>1557.6</v>
      </c>
      <c r="J62" s="165"/>
      <c r="K62" s="166">
        <v>1002.97</v>
      </c>
      <c r="L62" s="165">
        <f t="shared" si="20"/>
        <v>554.6299999999999</v>
      </c>
      <c r="M62" s="218">
        <f t="shared" si="21"/>
        <v>1.5529876267485567</v>
      </c>
      <c r="N62" s="157">
        <f>E62-серпень!E62</f>
        <v>0</v>
      </c>
      <c r="O62" s="160">
        <f>F62-серпень!F62</f>
        <v>150.75</v>
      </c>
      <c r="P62" s="161">
        <f t="shared" si="17"/>
        <v>150.75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962072.7099999998</v>
      </c>
      <c r="G67" s="151">
        <f>F67-E67</f>
        <v>-30118.490000000224</v>
      </c>
      <c r="H67" s="152">
        <f>F67/E67*100</f>
        <v>96.96444697352685</v>
      </c>
      <c r="I67" s="153">
        <f>F67-D67</f>
        <v>-395418.39000000025</v>
      </c>
      <c r="J67" s="153">
        <f>F67/D67*100</f>
        <v>70.87138250851146</v>
      </c>
      <c r="K67" s="151">
        <v>757500.07</v>
      </c>
      <c r="L67" s="153">
        <f>F67-K67</f>
        <v>204572.6399999999</v>
      </c>
      <c r="M67" s="219">
        <f>F67/K67</f>
        <v>1.2700628661328044</v>
      </c>
      <c r="N67" s="151">
        <f>N8+N41+N65+N66</f>
        <v>105792.39999999997</v>
      </c>
      <c r="O67" s="151">
        <f>O8+O41+O65+O66</f>
        <v>76558.54999999992</v>
      </c>
      <c r="P67" s="194">
        <f>O67-N67</f>
        <v>-29233.85000000005</v>
      </c>
      <c r="Q67" s="153">
        <f>O67/N67*100</f>
        <v>72.36677681950682</v>
      </c>
      <c r="R67" s="27">
        <f>R8+R41+R65+R66</f>
        <v>108115.7</v>
      </c>
      <c r="S67" s="280">
        <f>O67-R67</f>
        <v>-31557.15000000008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6214.66</v>
      </c>
      <c r="G77" s="162">
        <f t="shared" si="26"/>
        <v>-20215.34</v>
      </c>
      <c r="H77" s="164">
        <f>F77/E77*100</f>
        <v>23.513658721150207</v>
      </c>
      <c r="I77" s="167">
        <f aca="true" t="shared" si="28" ref="I77:I86">F77-D77</f>
        <v>-47785.34</v>
      </c>
      <c r="J77" s="167">
        <f>F77/D77*100</f>
        <v>11.50862962962963</v>
      </c>
      <c r="K77" s="167">
        <v>6903.45</v>
      </c>
      <c r="L77" s="167">
        <f t="shared" si="24"/>
        <v>-688.79</v>
      </c>
      <c r="M77" s="209">
        <f t="shared" si="25"/>
        <v>0.9002252496939935</v>
      </c>
      <c r="N77" s="157">
        <f>E77-серпень!E77</f>
        <v>3600</v>
      </c>
      <c r="O77" s="160">
        <f>F77-серпень!F77</f>
        <v>244.51000000000022</v>
      </c>
      <c r="P77" s="167">
        <f t="shared" si="27"/>
        <v>-3355.49</v>
      </c>
      <c r="Q77" s="167">
        <f>O77/N77*100</f>
        <v>6.79194444444445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26"/>
        <v>-16176.6</v>
      </c>
      <c r="H78" s="164">
        <f>F78/E78*100</f>
        <v>41.70594594594594</v>
      </c>
      <c r="I78" s="167">
        <f t="shared" si="28"/>
        <v>-67426.6</v>
      </c>
      <c r="J78" s="167">
        <f>F78/D78*100</f>
        <v>14.649873417721517</v>
      </c>
      <c r="K78" s="167">
        <v>12116.42</v>
      </c>
      <c r="L78" s="167">
        <f t="shared" si="24"/>
        <v>-543.0200000000004</v>
      </c>
      <c r="M78" s="209">
        <f t="shared" si="25"/>
        <v>0.9551831316510982</v>
      </c>
      <c r="N78" s="157">
        <f>E78-серпень!E78</f>
        <v>3850</v>
      </c>
      <c r="O78" s="160">
        <f>F78-серпень!F78</f>
        <v>3539.4799999999996</v>
      </c>
      <c r="P78" s="167">
        <f t="shared" si="27"/>
        <v>-310.52000000000044</v>
      </c>
      <c r="Q78" s="167">
        <f>O78/N78*100</f>
        <v>91.93454545454544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17801.87</v>
      </c>
      <c r="G80" s="185">
        <f t="shared" si="26"/>
        <v>-75887.13</v>
      </c>
      <c r="H80" s="186">
        <f>F80/E80*100</f>
        <v>19.001024666716475</v>
      </c>
      <c r="I80" s="187">
        <f t="shared" si="28"/>
        <v>-219416.16</v>
      </c>
      <c r="J80" s="187">
        <f>F80/D80*100</f>
        <v>7.504433790298318</v>
      </c>
      <c r="K80" s="187">
        <v>20583.82</v>
      </c>
      <c r="L80" s="167">
        <f t="shared" si="24"/>
        <v>-2781.9500000000007</v>
      </c>
      <c r="M80" s="209">
        <f t="shared" si="25"/>
        <v>0.8648477299160214</v>
      </c>
      <c r="N80" s="185">
        <f>N76+N77+N78+N79</f>
        <v>28951</v>
      </c>
      <c r="O80" s="189">
        <f>O76+O77+O78+O79</f>
        <v>3784.99</v>
      </c>
      <c r="P80" s="187">
        <f t="shared" si="27"/>
        <v>-25166.010000000002</v>
      </c>
      <c r="Q80" s="187">
        <f>O80/N80*100</f>
        <v>13.07377983489344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6573.97</v>
      </c>
      <c r="G83" s="162">
        <f t="shared" si="26"/>
        <v>180.27000000000044</v>
      </c>
      <c r="H83" s="164">
        <f>F83/E83*100</f>
        <v>102.81949418959289</v>
      </c>
      <c r="I83" s="167">
        <f t="shared" si="28"/>
        <v>-1786.0299999999997</v>
      </c>
      <c r="J83" s="167">
        <f>F83/D83*100</f>
        <v>78.63600478468899</v>
      </c>
      <c r="K83" s="167">
        <v>6825.67</v>
      </c>
      <c r="L83" s="167">
        <f t="shared" si="24"/>
        <v>-251.69999999999982</v>
      </c>
      <c r="M83" s="209">
        <f t="shared" si="25"/>
        <v>0.9631244991334185</v>
      </c>
      <c r="N83" s="157">
        <f>E83-серпень!E83</f>
        <v>0.4999999999990905</v>
      </c>
      <c r="O83" s="160">
        <f>F83-серпень!F83</f>
        <v>0.21000000000003638</v>
      </c>
      <c r="P83" s="167">
        <f t="shared" si="27"/>
        <v>-0.2899999999990541</v>
      </c>
      <c r="Q83" s="167">
        <f>O83/N83*100</f>
        <v>42.00000000008367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6612.1900000000005</v>
      </c>
      <c r="G85" s="185">
        <f t="shared" si="26"/>
        <v>199.4900000000007</v>
      </c>
      <c r="H85" s="186">
        <f>F85/E85*100</f>
        <v>103.1108581408767</v>
      </c>
      <c r="I85" s="187">
        <f t="shared" si="28"/>
        <v>-1787.8099999999995</v>
      </c>
      <c r="J85" s="187">
        <f>F85/D85*100</f>
        <v>78.71654761904763</v>
      </c>
      <c r="K85" s="187">
        <v>6862.67</v>
      </c>
      <c r="L85" s="167">
        <f t="shared" si="24"/>
        <v>-250.47999999999956</v>
      </c>
      <c r="M85" s="209">
        <f t="shared" si="25"/>
        <v>0.9635010863118875</v>
      </c>
      <c r="N85" s="185">
        <f>N81+N84+N82+N83</f>
        <v>15.49999999999909</v>
      </c>
      <c r="O85" s="189">
        <f>O81+O84+O82+O83</f>
        <v>0.21000000000003638</v>
      </c>
      <c r="P85" s="187">
        <f t="shared" si="27"/>
        <v>-15.289999999999054</v>
      </c>
      <c r="Q85" s="187">
        <f>O85/N85*100</f>
        <v>1.3548387096777337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24.56</v>
      </c>
      <c r="G86" s="162">
        <f t="shared" si="26"/>
        <v>-9.140000000000004</v>
      </c>
      <c r="H86" s="164">
        <f>F86/E86*100</f>
        <v>72.87833827893174</v>
      </c>
      <c r="I86" s="167">
        <f t="shared" si="28"/>
        <v>-13.440000000000001</v>
      </c>
      <c r="J86" s="167">
        <f>F86/D86*100</f>
        <v>64.63157894736841</v>
      </c>
      <c r="K86" s="187">
        <v>26.87</v>
      </c>
      <c r="L86" s="167">
        <f t="shared" si="24"/>
        <v>-2.3100000000000023</v>
      </c>
      <c r="M86" s="209">
        <f t="shared" si="25"/>
        <v>0.9140305173055452</v>
      </c>
      <c r="N86" s="157">
        <f>E86-серпень!E86</f>
        <v>7.300000000000001</v>
      </c>
      <c r="O86" s="160">
        <f>F86-серпень!F86</f>
        <v>6.91</v>
      </c>
      <c r="P86" s="167">
        <f t="shared" si="27"/>
        <v>-0.39000000000000057</v>
      </c>
      <c r="Q86" s="167">
        <f>O86/N86*100</f>
        <v>94.65753424657534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24471.56</v>
      </c>
      <c r="G88" s="309">
        <f>F88-E88</f>
        <v>-75663.84</v>
      </c>
      <c r="H88" s="310">
        <f>F88/E88*100</f>
        <v>24.43847031119864</v>
      </c>
      <c r="I88" s="301">
        <f>F88-D88</f>
        <v>-221184.47</v>
      </c>
      <c r="J88" s="301">
        <f>F88/D88*100</f>
        <v>9.961717609781449</v>
      </c>
      <c r="K88" s="308">
        <v>27469.53</v>
      </c>
      <c r="L88" s="301">
        <f>F88-K88</f>
        <v>-2997.9699999999975</v>
      </c>
      <c r="M88" s="302">
        <f t="shared" si="25"/>
        <v>0.8908619841693688</v>
      </c>
      <c r="N88" s="308">
        <f>N74+N75+N80+N85+N86</f>
        <v>28973.8</v>
      </c>
      <c r="O88" s="308">
        <f>O74+O75+O80+O85+O86</f>
        <v>3792.1099999999997</v>
      </c>
      <c r="P88" s="301">
        <f>O88-N88</f>
        <v>-25181.69</v>
      </c>
      <c r="Q88" s="301">
        <f>O88/N88*100</f>
        <v>13.088065769764407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986544.2699999999</v>
      </c>
      <c r="G89" s="309">
        <f>F89-E89</f>
        <v>-105782.33000000019</v>
      </c>
      <c r="H89" s="310">
        <f>F89/E89*100</f>
        <v>90.31586981402813</v>
      </c>
      <c r="I89" s="301">
        <f>F89-D89</f>
        <v>-616602.8600000002</v>
      </c>
      <c r="J89" s="301">
        <f>F89/D89*100</f>
        <v>61.53797437169723</v>
      </c>
      <c r="K89" s="301">
        <f>K67+K88</f>
        <v>784969.6</v>
      </c>
      <c r="L89" s="301">
        <f>L67+L88</f>
        <v>201574.6699999999</v>
      </c>
      <c r="M89" s="302">
        <f t="shared" si="25"/>
        <v>1.2567929637020336</v>
      </c>
      <c r="N89" s="309">
        <f>N67+N88</f>
        <v>134766.19999999995</v>
      </c>
      <c r="O89" s="309">
        <f>O67+O88</f>
        <v>80350.65999999992</v>
      </c>
      <c r="P89" s="301">
        <f>O89-N89</f>
        <v>-54415.54000000004</v>
      </c>
      <c r="Q89" s="301">
        <f>O89/N89*100</f>
        <v>59.622264336309804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2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14616.925000000025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43005</v>
      </c>
      <c r="D93" s="29">
        <v>4636.5</v>
      </c>
      <c r="G93" s="4" t="s">
        <v>58</v>
      </c>
      <c r="O93" s="342"/>
      <c r="P93" s="342"/>
    </row>
    <row r="94" spans="3:16" ht="15">
      <c r="C94" s="81">
        <v>43004</v>
      </c>
      <c r="D94" s="29">
        <v>1592.9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43003</v>
      </c>
      <c r="D95" s="29">
        <v>1072.9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>
        <v>534.19177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1363.91</v>
      </c>
      <c r="G100" s="68">
        <f>G48+G51+G52</f>
        <v>471.90999999999997</v>
      </c>
      <c r="H100" s="69"/>
      <c r="I100" s="69"/>
      <c r="N100" s="29">
        <f>N48+N51+N52</f>
        <v>86</v>
      </c>
      <c r="O100" s="202">
        <f>O48+O51+O52</f>
        <v>143.11999999999998</v>
      </c>
      <c r="P100" s="29">
        <f>P48+P51+P52</f>
        <v>57.11999999999998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912889.9999999999</v>
      </c>
      <c r="G102" s="29">
        <f>F102-E102</f>
        <v>-34235.40000000014</v>
      </c>
      <c r="H102" s="230">
        <f>F102/E102</f>
        <v>0.9638533609171498</v>
      </c>
      <c r="I102" s="29">
        <f>F102-D102</f>
        <v>-386158.6000000002</v>
      </c>
      <c r="J102" s="230">
        <f>F102/D102</f>
        <v>0.7027373725663534</v>
      </c>
      <c r="N102" s="29">
        <f>N9+N15+N17+N18+N19+N23+N42+N45+N65+N59</f>
        <v>100821.59999999996</v>
      </c>
      <c r="O102" s="229">
        <f>O9+O15+O17+O18+O19+O23+O42+O45+O65+O59</f>
        <v>71213.16999999993</v>
      </c>
      <c r="P102" s="29">
        <f>O102-N102</f>
        <v>-29608.430000000037</v>
      </c>
      <c r="Q102" s="230">
        <f>O102/N102</f>
        <v>0.7063285050028957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49158.84</v>
      </c>
      <c r="G103" s="29">
        <f>G43+G44+G46+G48+G50+G51+G52+G53+G54+G60+G64+G47</f>
        <v>4098.209999999997</v>
      </c>
      <c r="H103" s="230">
        <f>F103/E103</f>
        <v>1.0908236400995877</v>
      </c>
      <c r="I103" s="29">
        <f>I43+I44+I46+I48+I50+I51+I52+I53+I54+I60+I64+I47</f>
        <v>-9278.490000000005</v>
      </c>
      <c r="J103" s="230">
        <f>F103/D103</f>
        <v>0.8411488214912093</v>
      </c>
      <c r="K103" s="29">
        <f>K43+K44+K46+K48+K50+K51+K52+K53+K54+K60+K64+K47</f>
        <v>49023.450000000004</v>
      </c>
      <c r="L103" s="29">
        <f>L43+L44+L46+L48+L50+L51+L52+L53+L54+L60+L64+L47</f>
        <v>140.559999999997</v>
      </c>
      <c r="M103" s="29">
        <f>M43+M44+M46+M48+M50+M51+M52+M53+M54+M60+M64+M47</f>
        <v>20.230817467965867</v>
      </c>
      <c r="N103" s="29">
        <f>N43+N44+N46+N48+N50+N51+N52+N53+N54+N60+N64+N47+N66</f>
        <v>4970.8</v>
      </c>
      <c r="O103" s="229">
        <f>O43+O44+O46+O48+O50+O51+O52+O53+O54+O60+O64+O47+O66</f>
        <v>5345.379999999999</v>
      </c>
      <c r="P103" s="29">
        <f>P43+P44+P46+P48+P50+P51+P52+P53+P54+P60+P64+P47</f>
        <v>374.57999999999834</v>
      </c>
      <c r="Q103" s="230">
        <f>O103/N103</f>
        <v>1.075356079504305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44725.880000000005</v>
      </c>
      <c r="G111" s="192">
        <f>F111-E111</f>
        <v>-73511.57999999999</v>
      </c>
      <c r="H111" s="193">
        <f>F111/E111*100</f>
        <v>37.827165773013064</v>
      </c>
      <c r="I111" s="194">
        <f>F111-D111</f>
        <v>-273338.37</v>
      </c>
      <c r="J111" s="194">
        <f>F111/D111*100</f>
        <v>14.061901015282292</v>
      </c>
      <c r="K111" s="194">
        <v>3039.87</v>
      </c>
      <c r="L111" s="194">
        <f>F111-K111</f>
        <v>41686.01</v>
      </c>
      <c r="M111" s="269">
        <f>F111/K111</f>
        <v>14.713089704493944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1006798.5899999999</v>
      </c>
      <c r="G112" s="192">
        <f>F112-E112</f>
        <v>-103630.0700000003</v>
      </c>
      <c r="H112" s="193">
        <f>F112/E112*100</f>
        <v>90.66756166037715</v>
      </c>
      <c r="I112" s="194">
        <f>F112-D112</f>
        <v>-668756.7600000002</v>
      </c>
      <c r="J112" s="194">
        <f>F112/D112*100</f>
        <v>60.08745637677679</v>
      </c>
      <c r="K112" s="194">
        <f>K89+K111</f>
        <v>788009.47</v>
      </c>
      <c r="L112" s="194">
        <f>F112-K112</f>
        <v>218789.11999999988</v>
      </c>
      <c r="M112" s="269">
        <f>F112/K112</f>
        <v>1.277647830805891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  <mergeCell ref="G97:H97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126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129</v>
      </c>
      <c r="O3" s="325" t="s">
        <v>125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127</v>
      </c>
      <c r="F4" s="328" t="s">
        <v>33</v>
      </c>
      <c r="G4" s="330" t="s">
        <v>128</v>
      </c>
      <c r="H4" s="323" t="s">
        <v>122</v>
      </c>
      <c r="I4" s="330" t="s">
        <v>103</v>
      </c>
      <c r="J4" s="323" t="s">
        <v>104</v>
      </c>
      <c r="K4" s="85" t="s">
        <v>114</v>
      </c>
      <c r="L4" s="204" t="s">
        <v>113</v>
      </c>
      <c r="M4" s="90" t="s">
        <v>63</v>
      </c>
      <c r="N4" s="323"/>
      <c r="O4" s="332" t="s">
        <v>133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130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42"/>
      <c r="P90" s="342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42732</v>
      </c>
      <c r="D92" s="29">
        <v>19085.6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 t="e">
        <f>'[1]ЧТКЕ'!$G$6/1000</f>
        <v>#VALUE!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2" sqref="F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230</v>
      </c>
      <c r="O3" s="325" t="s">
        <v>235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227</v>
      </c>
      <c r="F4" s="328" t="s">
        <v>33</v>
      </c>
      <c r="G4" s="330" t="s">
        <v>228</v>
      </c>
      <c r="H4" s="323" t="s">
        <v>229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234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231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1406.35+0.5</f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42"/>
      <c r="P93" s="342"/>
    </row>
    <row r="94" spans="3:16" ht="15">
      <c r="C94" s="81">
        <v>42977</v>
      </c>
      <c r="D94" s="29">
        <v>9672.2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42976</v>
      </c>
      <c r="D95" s="29">
        <v>5224.7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218</v>
      </c>
      <c r="O3" s="325" t="s">
        <v>220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219</v>
      </c>
      <c r="F4" s="328" t="s">
        <v>33</v>
      </c>
      <c r="G4" s="330" t="s">
        <v>221</v>
      </c>
      <c r="H4" s="323" t="s">
        <v>222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226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225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1234.58+0.5</f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42"/>
      <c r="P93" s="342"/>
    </row>
    <row r="94" spans="3:16" ht="15">
      <c r="C94" s="81">
        <v>42944</v>
      </c>
      <c r="D94" s="29">
        <v>13586.1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42943</v>
      </c>
      <c r="D95" s="29">
        <v>6106.3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212</v>
      </c>
      <c r="O3" s="325" t="s">
        <v>213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209</v>
      </c>
      <c r="F4" s="328" t="s">
        <v>33</v>
      </c>
      <c r="G4" s="330" t="s">
        <v>210</v>
      </c>
      <c r="H4" s="323" t="s">
        <v>211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217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214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1069.71+0.5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186.62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42"/>
      <c r="P93" s="342"/>
    </row>
    <row r="94" spans="3:16" ht="15" hidden="1">
      <c r="C94" s="81">
        <v>42913</v>
      </c>
      <c r="D94" s="29">
        <v>9872.9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 hidden="1">
      <c r="C95" s="81">
        <v>42912</v>
      </c>
      <c r="D95" s="29">
        <v>4876.1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 hidden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 hidden="1">
      <c r="B97" s="347" t="s">
        <v>56</v>
      </c>
      <c r="C97" s="348"/>
      <c r="D97" s="133">
        <v>225.52589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207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201</v>
      </c>
      <c r="O3" s="325" t="s">
        <v>202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198</v>
      </c>
      <c r="F4" s="328" t="s">
        <v>33</v>
      </c>
      <c r="G4" s="330" t="s">
        <v>199</v>
      </c>
      <c r="H4" s="323" t="s">
        <v>200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208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204</v>
      </c>
      <c r="L5" s="337"/>
      <c r="M5" s="338"/>
      <c r="N5" s="324"/>
      <c r="O5" s="333"/>
      <c r="P5" s="331"/>
      <c r="Q5" s="335"/>
      <c r="R5" s="339" t="s">
        <v>203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42"/>
      <c r="P93" s="342"/>
    </row>
    <row r="94" spans="3:16" ht="15">
      <c r="C94" s="81">
        <v>42885</v>
      </c>
      <c r="D94" s="29">
        <v>10664.9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42884</v>
      </c>
      <c r="D95" s="29">
        <v>6919.44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1135.71022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191</v>
      </c>
      <c r="O3" s="325" t="s">
        <v>190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187</v>
      </c>
      <c r="F4" s="328" t="s">
        <v>33</v>
      </c>
      <c r="G4" s="330" t="s">
        <v>188</v>
      </c>
      <c r="H4" s="323" t="s">
        <v>189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197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192</v>
      </c>
      <c r="L5" s="337"/>
      <c r="M5" s="338"/>
      <c r="N5" s="324"/>
      <c r="O5" s="333"/>
      <c r="P5" s="331"/>
      <c r="Q5" s="335"/>
      <c r="R5" s="339" t="s">
        <v>193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42"/>
      <c r="P93" s="342"/>
    </row>
    <row r="94" spans="3:16" ht="15">
      <c r="C94" s="81">
        <v>42852</v>
      </c>
      <c r="D94" s="29">
        <v>13266.8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42851</v>
      </c>
      <c r="D95" s="29">
        <v>6064.2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102.57358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12" t="s">
        <v>185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  <c r="T1" s="246"/>
      <c r="U1" s="249"/>
      <c r="V1" s="259"/>
      <c r="W1" s="259"/>
    </row>
    <row r="2" spans="2:23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163</v>
      </c>
      <c r="O3" s="325" t="s">
        <v>164</v>
      </c>
      <c r="P3" s="325"/>
      <c r="Q3" s="325"/>
      <c r="R3" s="325"/>
      <c r="S3" s="32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14"/>
      <c r="B4" s="316"/>
      <c r="C4" s="317"/>
      <c r="D4" s="318"/>
      <c r="E4" s="326" t="s">
        <v>153</v>
      </c>
      <c r="F4" s="328" t="s">
        <v>33</v>
      </c>
      <c r="G4" s="330" t="s">
        <v>162</v>
      </c>
      <c r="H4" s="323" t="s">
        <v>176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186</v>
      </c>
      <c r="P4" s="330" t="s">
        <v>49</v>
      </c>
      <c r="Q4" s="335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169</v>
      </c>
      <c r="L5" s="337"/>
      <c r="M5" s="338"/>
      <c r="N5" s="324"/>
      <c r="O5" s="333"/>
      <c r="P5" s="331"/>
      <c r="Q5" s="335"/>
      <c r="R5" s="336" t="s">
        <v>102</v>
      </c>
      <c r="S5" s="338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42"/>
      <c r="P93" s="342"/>
    </row>
    <row r="94" spans="3:16" ht="15">
      <c r="C94" s="81">
        <v>42824</v>
      </c>
      <c r="D94" s="29">
        <v>11112.7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42823</v>
      </c>
      <c r="D95" s="29">
        <v>8830.3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1399.2856000000002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2" t="s">
        <v>151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144</v>
      </c>
      <c r="O3" s="325" t="s">
        <v>148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149</v>
      </c>
      <c r="F4" s="328" t="s">
        <v>33</v>
      </c>
      <c r="G4" s="330" t="s">
        <v>145</v>
      </c>
      <c r="H4" s="323" t="s">
        <v>146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152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147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42"/>
      <c r="P90" s="342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42790</v>
      </c>
      <c r="D92" s="29">
        <v>4206.9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v>7713.34596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2" t="s">
        <v>143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134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123</v>
      </c>
      <c r="O3" s="325" t="s">
        <v>118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135</v>
      </c>
      <c r="F4" s="328" t="s">
        <v>33</v>
      </c>
      <c r="G4" s="330" t="s">
        <v>136</v>
      </c>
      <c r="H4" s="323" t="s">
        <v>137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124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142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42"/>
      <c r="P90" s="342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42762</v>
      </c>
      <c r="D92" s="29">
        <v>8862.4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f>9505303.41/1000</f>
        <v>9505.30341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2017-09-27T07:20:20Z</cp:lastPrinted>
  <dcterms:created xsi:type="dcterms:W3CDTF">2003-07-28T11:27:56Z</dcterms:created>
  <dcterms:modified xsi:type="dcterms:W3CDTF">2017-09-28T13:42:40Z</dcterms:modified>
  <cp:category/>
  <cp:version/>
  <cp:contentType/>
  <cp:contentStatus/>
</cp:coreProperties>
</file>